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EstaPasta_de_trabalho" defaultThemeVersion="124226"/>
  <bookViews>
    <workbookView xWindow="0" yWindow="0" windowWidth="20730" windowHeight="9735" tabRatio="841"/>
  </bookViews>
  <sheets>
    <sheet name="Anexo 1 - Pessoal CMM" sheetId="63" r:id="rId1"/>
  </sheets>
  <externalReferences>
    <externalReference r:id="rId2"/>
  </externalReferences>
  <definedNames>
    <definedName name="Ações">#REF!</definedName>
    <definedName name="Cancela" localSheetId="0">#REF!,#REF!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ritEx">#REF!</definedName>
    <definedName name="DespAcao">#REF!</definedName>
    <definedName name="DespElem">#REF!</definedName>
    <definedName name="doExeAnt">#REF!</definedName>
    <definedName name="doExercicio">#REF!</definedName>
    <definedName name="DotacaoAtualizada">#REF!</definedName>
    <definedName name="DotacaoInicial">#REF!</definedName>
    <definedName name="dsfrw" localSheetId="0">#REF!,#REF!</definedName>
    <definedName name="dsfrw">#REF!,#REF!</definedName>
    <definedName name="Elementos">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fhksjd" localSheetId="0">#REF!,#REF!</definedName>
    <definedName name="fhksjd">#REF!,#REF!</definedName>
    <definedName name="fsdfs" localSheetId="0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>#REF!</definedName>
    <definedName name="LiqAteBimestre">#REF!</definedName>
    <definedName name="LiqNoBim">#REF!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N26" i="63"/>
  <c r="N24"/>
  <c r="O21"/>
  <c r="O19"/>
  <c r="F38" l="1"/>
  <c r="M22"/>
  <c r="L22"/>
  <c r="K22"/>
  <c r="J22"/>
  <c r="M20" l="1"/>
  <c r="M19" s="1"/>
  <c r="L20"/>
  <c r="K20"/>
  <c r="J20"/>
  <c r="I28"/>
  <c r="H28"/>
  <c r="G28"/>
  <c r="F28"/>
  <c r="E28"/>
  <c r="D28"/>
  <c r="C28"/>
  <c r="B28"/>
  <c r="I23"/>
  <c r="H23"/>
  <c r="G23"/>
  <c r="F23"/>
  <c r="E23"/>
  <c r="D23"/>
  <c r="C23"/>
  <c r="C18" s="1"/>
  <c r="C33" s="1"/>
  <c r="B23"/>
  <c r="C20"/>
  <c r="B20"/>
  <c r="I19"/>
  <c r="H19"/>
  <c r="G19"/>
  <c r="F19"/>
  <c r="F18" s="1"/>
  <c r="E19"/>
  <c r="D19"/>
  <c r="C19"/>
  <c r="B19"/>
  <c r="G18"/>
  <c r="G33" s="1"/>
  <c r="J23"/>
  <c r="K23"/>
  <c r="L23"/>
  <c r="M23"/>
  <c r="F33" l="1"/>
  <c r="B18"/>
  <c r="B33" s="1"/>
  <c r="E18"/>
  <c r="E33" s="1"/>
  <c r="I18"/>
  <c r="I33" s="1"/>
  <c r="D18"/>
  <c r="D33" s="1"/>
  <c r="H18"/>
  <c r="H33" s="1"/>
  <c r="K19"/>
  <c r="L19"/>
  <c r="J19"/>
  <c r="N31" l="1"/>
  <c r="J28" l="1"/>
  <c r="K28"/>
  <c r="L28"/>
  <c r="M28"/>
  <c r="J18"/>
  <c r="K18"/>
  <c r="L18"/>
  <c r="M18"/>
  <c r="F40" l="1"/>
  <c r="N25"/>
  <c r="N30"/>
  <c r="N32"/>
  <c r="N29"/>
  <c r="N21"/>
  <c r="N22"/>
  <c r="N20"/>
  <c r="N19" l="1"/>
  <c r="N27"/>
  <c r="O23"/>
  <c r="O18" s="1"/>
  <c r="O28"/>
  <c r="M33" l="1"/>
  <c r="J33"/>
  <c r="L33"/>
  <c r="K33"/>
  <c r="N28"/>
  <c r="O33"/>
  <c r="N23" l="1"/>
  <c r="N18" s="1"/>
  <c r="F42"/>
  <c r="F41"/>
  <c r="N33" l="1"/>
  <c r="F39" s="1"/>
  <c r="M39" l="1"/>
</calcChain>
</file>

<file path=xl/sharedStrings.xml><?xml version="1.0" encoding="utf-8"?>
<sst xmlns="http://schemas.openxmlformats.org/spreadsheetml/2006/main" count="61" uniqueCount="61">
  <si>
    <t>RELATÓRIO DE GESTÃO FISCAL</t>
  </si>
  <si>
    <t>VALOR</t>
  </si>
  <si>
    <t>ORÇAMENTOS FISCAL E DA SEGURIDADE SOCIAL</t>
  </si>
  <si>
    <t xml:space="preserve">DEMONSTRATIVO DA DESPESA COM PESSOAL </t>
  </si>
  <si>
    <t>DESPESA COM PESSOAL</t>
  </si>
  <si>
    <t>(Últimos 12 Meses)</t>
  </si>
  <si>
    <t>DESPESA BRUTA COM PESSOAL (I)</t>
  </si>
  <si>
    <t>Indenizações por Demissão e Incentivos à Demissão Voluntária</t>
  </si>
  <si>
    <t>Inativos e Pensionistas com Recursos Vinculados</t>
  </si>
  <si>
    <t>RECEITA CORRENTE LÍQUIDA - RCL (IV)</t>
  </si>
  <si>
    <t>DESPESAS EXECUTADAS</t>
  </si>
  <si>
    <t>LIQUIDADAS</t>
  </si>
  <si>
    <t>INSCRITAS EM</t>
  </si>
  <si>
    <t xml:space="preserve"> RESTOS A PAGAR</t>
  </si>
  <si>
    <t xml:space="preserve">NÃO </t>
  </si>
  <si>
    <t>(a)</t>
  </si>
  <si>
    <t>(b)</t>
  </si>
  <si>
    <t>DESPESA LÍQUIDA COM PESSOAL (III) = (I - II)</t>
  </si>
  <si>
    <t>APURAÇÃO DO CUMPRIMENTO DO LIMITE LEGAL</t>
  </si>
  <si>
    <t>TOTAL</t>
  </si>
  <si>
    <t>Decorrentes de Decisão Judicial de período anterior ao da apuração</t>
  </si>
  <si>
    <t>Despesas de Exercícios Anteriores de período anterior ao da apuração</t>
  </si>
  <si>
    <t xml:space="preserve"> RGF - ANEXO 1 (LRF, art. 55, inciso I, alínea "a")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</si>
  <si>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</si>
  <si>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</si>
  <si>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</si>
  <si>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(ÚLTIMOS</t>
  </si>
  <si>
    <t>12 MESES)</t>
  </si>
  <si>
    <t xml:space="preserve"> PROCESSADOS</t>
  </si>
  <si>
    <t>DESPESA TOTAL COM PESSOAL - DTP (VII) = (III a + III b)</t>
  </si>
  <si>
    <t xml:space="preserve">LIMITE MÁXIMO (VIII) (incisos I, II e III, art. 20 da LRF) </t>
  </si>
  <si>
    <r>
      <t>(-) Transferências obrigatórias da União relativas às emendas individuais (V)  (</t>
    </r>
    <r>
      <rPr>
        <sz val="8"/>
        <rFont val="Calibri"/>
        <family val="2"/>
      </rPr>
      <t xml:space="preserve">§ 13, art. 166 da CF)  </t>
    </r>
  </si>
  <si>
    <t xml:space="preserve">LIMITE PRUDENCIAL (IX) = (0,95 x VIII) (parágrafo único do art. 22 da LRF) </t>
  </si>
  <si>
    <t xml:space="preserve">LIMITE DE ALERTA (X) = (0,90 x VIII) (inciso II do §1º do art. 59 da LRF) </t>
  </si>
  <si>
    <t xml:space="preserve">DESPESAS NÃO COMPUTADAS (II) (§ 1º do art. 19 da LRF) </t>
  </si>
  <si>
    <t>= RECEITA CORRENTE LÍQUIDA AJUSTADA (VI)</t>
  </si>
  <si>
    <t>% SOBRE A RCL AJUSTADA</t>
  </si>
  <si>
    <t xml:space="preserve">      Obrigações Patronais</t>
  </si>
  <si>
    <t xml:space="preserve">      Vencimentos, Vantagens e Outras Despesas Variáveis</t>
  </si>
  <si>
    <t xml:space="preserve">      Pensões</t>
  </si>
  <si>
    <t xml:space="preserve">      Outros Benefícios Previdenciários</t>
  </si>
  <si>
    <t xml:space="preserve">      Aposentadorias, Reserva e Reformas</t>
  </si>
  <si>
    <t xml:space="preserve">      Benefícios Previdenciários</t>
  </si>
  <si>
    <t>PODER LEGISLATIVO</t>
  </si>
  <si>
    <t>CÂMARA MUNICIPAL DE MANAUS</t>
  </si>
  <si>
    <t>Tabela 1 - Demonstrativo da Despesa com Pessoal</t>
  </si>
  <si>
    <t>JAN/19</t>
  </si>
  <si>
    <t>FEV/19</t>
  </si>
  <si>
    <t>ABR/19</t>
  </si>
  <si>
    <t>MAR/19</t>
  </si>
  <si>
    <t>MAIO/19</t>
  </si>
  <si>
    <t>JUN/19</t>
  </si>
  <si>
    <t>JUL/19</t>
  </si>
  <si>
    <t>AGO/19</t>
  </si>
  <si>
    <t>SET/19</t>
  </si>
  <si>
    <t>OUT/19</t>
  </si>
  <si>
    <t>NOV/19</t>
  </si>
  <si>
    <t>DEZ/19</t>
  </si>
  <si>
    <t>JANEIRO/2019 A DEZEMBRO/2019</t>
  </si>
  <si>
    <t>FONTE:  Balanaliti AFIM /2019 E  REL_EXEORC_03/2019 Departamento de Orçamento,  11/02/2020 10:56hs.</t>
  </si>
  <si>
    <t>NOTA:  Republicação por retificação conforme e-DOLM nº1233 de 29/01/2020.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</si>
</sst>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R$ &quot;#,##0.00_);[Red]\(&quot;R$ &quot;#,##0.00\)"/>
    <numFmt numFmtId="165" formatCode="#,##0.00000"/>
    <numFmt numFmtId="166" formatCode="_-* #,##0.0000_-;\-* #,##0.0000_-;_-* &quot;-&quot;??_-;_-@_-"/>
  </numFmts>
  <fonts count="13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7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NumberFormat="1" applyFont="1" applyFill="1" applyAlignment="1"/>
    <xf numFmtId="0" fontId="2" fillId="0" borderId="0" xfId="1" applyNumberFormat="1" applyFont="1" applyFill="1" applyAlignment="1"/>
    <xf numFmtId="0" fontId="3" fillId="0" borderId="0" xfId="1" applyFill="1"/>
    <xf numFmtId="0" fontId="3" fillId="0" borderId="0" xfId="1" applyFill="1" applyBorder="1"/>
    <xf numFmtId="0" fontId="1" fillId="2" borderId="12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7" xfId="1" applyNumberFormat="1" applyFont="1" applyFill="1" applyBorder="1" applyAlignment="1">
      <alignment horizontal="center" vertical="center"/>
    </xf>
    <xf numFmtId="43" fontId="3" fillId="0" borderId="0" xfId="1" applyNumberFormat="1" applyFill="1"/>
    <xf numFmtId="4" fontId="8" fillId="0" borderId="0" xfId="1" applyNumberFormat="1" applyFont="1" applyFill="1"/>
    <xf numFmtId="43" fontId="8" fillId="0" borderId="0" xfId="2" applyFont="1" applyFill="1"/>
    <xf numFmtId="0" fontId="1" fillId="2" borderId="5" xfId="1" applyNumberFormat="1" applyFont="1" applyFill="1" applyBorder="1" applyAlignment="1">
      <alignment horizontal="center" vertical="center"/>
    </xf>
    <xf numFmtId="43" fontId="3" fillId="0" borderId="0" xfId="2" applyFont="1" applyFill="1"/>
    <xf numFmtId="49" fontId="2" fillId="0" borderId="4" xfId="1" applyNumberFormat="1" applyFont="1" applyFill="1" applyBorder="1" applyAlignment="1">
      <alignment vertical="center"/>
    </xf>
    <xf numFmtId="0" fontId="2" fillId="2" borderId="4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1" fillId="0" borderId="5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vertical="center"/>
    </xf>
    <xf numFmtId="0" fontId="2" fillId="0" borderId="5" xfId="1" applyNumberFormat="1" applyFont="1" applyFill="1" applyBorder="1" applyAlignment="1">
      <alignment vertical="center"/>
    </xf>
    <xf numFmtId="0" fontId="2" fillId="0" borderId="6" xfId="1" applyNumberFormat="1" applyFont="1" applyFill="1" applyBorder="1" applyAlignment="1">
      <alignment vertical="center"/>
    </xf>
    <xf numFmtId="0" fontId="4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1" fillId="0" borderId="0" xfId="1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right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 wrapText="1"/>
    </xf>
    <xf numFmtId="0" fontId="5" fillId="2" borderId="11" xfId="1" applyNumberFormat="1" applyFont="1" applyFill="1" applyBorder="1" applyAlignment="1">
      <alignment horizontal="center" vertical="center" wrapText="1"/>
    </xf>
    <xf numFmtId="0" fontId="5" fillId="2" borderId="14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7" xfId="1" applyNumberFormat="1" applyFont="1" applyFill="1" applyBorder="1" applyAlignment="1">
      <alignment horizontal="left" vertical="center"/>
    </xf>
    <xf numFmtId="0" fontId="2" fillId="2" borderId="1" xfId="1" applyNumberFormat="1" applyFont="1" applyFill="1" applyBorder="1" applyAlignment="1">
      <alignment vertical="center"/>
    </xf>
    <xf numFmtId="165" fontId="3" fillId="0" borderId="0" xfId="1" applyNumberFormat="1" applyFill="1"/>
    <xf numFmtId="165" fontId="8" fillId="0" borderId="0" xfId="1" applyNumberFormat="1" applyFont="1" applyFill="1"/>
    <xf numFmtId="165" fontId="3" fillId="0" borderId="0" xfId="1" applyNumberFormat="1" applyFill="1" applyBorder="1"/>
    <xf numFmtId="0" fontId="5" fillId="2" borderId="13" xfId="1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165" fontId="9" fillId="0" borderId="0" xfId="1" applyNumberFormat="1" applyFont="1" applyFill="1"/>
    <xf numFmtId="0" fontId="9" fillId="0" borderId="0" xfId="1" applyFont="1" applyFill="1"/>
    <xf numFmtId="165" fontId="3" fillId="0" borderId="0" xfId="1" applyNumberFormat="1" applyFont="1" applyFill="1"/>
    <xf numFmtId="43" fontId="3" fillId="0" borderId="0" xfId="1" applyNumberFormat="1" applyFont="1" applyFill="1"/>
    <xf numFmtId="0" fontId="3" fillId="0" borderId="0" xfId="1" applyFont="1" applyFill="1"/>
    <xf numFmtId="4" fontId="9" fillId="0" borderId="0" xfId="1" applyNumberFormat="1" applyFont="1" applyFill="1"/>
    <xf numFmtId="0" fontId="1" fillId="0" borderId="1" xfId="1" applyNumberFormat="1" applyFont="1" applyFill="1" applyBorder="1" applyAlignment="1">
      <alignment vertical="center"/>
    </xf>
    <xf numFmtId="165" fontId="10" fillId="0" borderId="0" xfId="1" applyNumberFormat="1" applyFont="1" applyFill="1"/>
    <xf numFmtId="0" fontId="10" fillId="0" borderId="0" xfId="1" applyFont="1" applyFill="1"/>
    <xf numFmtId="165" fontId="11" fillId="0" borderId="0" xfId="1" applyNumberFormat="1" applyFont="1" applyFill="1"/>
    <xf numFmtId="0" fontId="11" fillId="0" borderId="0" xfId="1" applyFont="1" applyFill="1"/>
    <xf numFmtId="4" fontId="1" fillId="0" borderId="9" xfId="1" applyNumberFormat="1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4" fontId="2" fillId="0" borderId="7" xfId="1" applyNumberFormat="1" applyFont="1" applyFill="1" applyBorder="1" applyAlignment="1">
      <alignment vertical="center"/>
    </xf>
    <xf numFmtId="4" fontId="2" fillId="2" borderId="11" xfId="1" applyNumberFormat="1" applyFont="1" applyFill="1" applyBorder="1" applyAlignment="1">
      <alignment vertical="center"/>
    </xf>
    <xf numFmtId="4" fontId="2" fillId="0" borderId="11" xfId="1" applyNumberFormat="1" applyFont="1" applyFill="1" applyBorder="1" applyAlignment="1">
      <alignment vertical="center"/>
    </xf>
    <xf numFmtId="4" fontId="1" fillId="0" borderId="10" xfId="1" applyNumberFormat="1" applyFont="1" applyFill="1" applyBorder="1" applyAlignment="1">
      <alignment vertical="center"/>
    </xf>
    <xf numFmtId="4" fontId="1" fillId="0" borderId="1" xfId="1" applyNumberFormat="1" applyFont="1" applyFill="1" applyBorder="1" applyAlignment="1">
      <alignment vertical="center"/>
    </xf>
    <xf numFmtId="4" fontId="2" fillId="2" borderId="15" xfId="1" applyNumberFormat="1" applyFont="1" applyFill="1" applyBorder="1" applyAlignment="1">
      <alignment vertical="center"/>
    </xf>
    <xf numFmtId="4" fontId="3" fillId="0" borderId="0" xfId="1" applyNumberFormat="1" applyFill="1"/>
    <xf numFmtId="0" fontId="2" fillId="0" borderId="0" xfId="1" applyNumberFormat="1" applyFont="1" applyFill="1" applyBorder="1" applyAlignment="1">
      <alignment vertical="center" wrapText="1"/>
    </xf>
    <xf numFmtId="0" fontId="3" fillId="0" borderId="0" xfId="0" applyFont="1" applyFill="1"/>
    <xf numFmtId="0" fontId="12" fillId="0" borderId="0" xfId="0" applyNumberFormat="1" applyFont="1" applyFill="1" applyAlignment="1"/>
    <xf numFmtId="4" fontId="2" fillId="0" borderId="0" xfId="1" applyNumberFormat="1" applyFont="1" applyFill="1" applyBorder="1" applyAlignment="1">
      <alignment vertical="center" wrapText="1"/>
    </xf>
    <xf numFmtId="43" fontId="2" fillId="0" borderId="0" xfId="1" applyNumberFormat="1" applyFont="1" applyFill="1" applyBorder="1" applyAlignment="1">
      <alignment vertical="center"/>
    </xf>
    <xf numFmtId="43" fontId="3" fillId="0" borderId="0" xfId="2" applyFont="1" applyFill="1" applyBorder="1"/>
    <xf numFmtId="166" fontId="2" fillId="0" borderId="0" xfId="1" applyNumberFormat="1" applyFont="1" applyFill="1" applyBorder="1" applyAlignment="1">
      <alignment vertical="center" wrapText="1"/>
    </xf>
    <xf numFmtId="0" fontId="2" fillId="0" borderId="0" xfId="0" applyFont="1" applyFill="1" applyAlignment="1"/>
    <xf numFmtId="0" fontId="2" fillId="0" borderId="0" xfId="0" applyNumberFormat="1" applyFont="1" applyFill="1" applyBorder="1" applyAlignment="1">
      <alignment horizontal="left" vertical="center" wrapText="1"/>
    </xf>
    <xf numFmtId="0" fontId="12" fillId="0" borderId="0" xfId="1" applyNumberFormat="1" applyFont="1" applyFill="1" applyBorder="1" applyAlignment="1">
      <alignment horizontal="left" wrapText="1"/>
    </xf>
    <xf numFmtId="0" fontId="2" fillId="0" borderId="0" xfId="1" applyNumberFormat="1" applyFont="1" applyFill="1" applyAlignment="1">
      <alignment horizontal="center" vertical="center"/>
    </xf>
    <xf numFmtId="0" fontId="1" fillId="0" borderId="0" xfId="1" applyNumberFormat="1" applyFont="1" applyFill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43" fontId="1" fillId="0" borderId="4" xfId="2" applyNumberFormat="1" applyFont="1" applyFill="1" applyBorder="1" applyAlignment="1">
      <alignment horizontal="center" vertical="center"/>
    </xf>
    <xf numFmtId="43" fontId="1" fillId="0" borderId="5" xfId="2" applyNumberFormat="1" applyFont="1" applyFill="1" applyBorder="1" applyAlignment="1">
      <alignment horizontal="center" vertical="center"/>
    </xf>
    <xf numFmtId="43" fontId="1" fillId="0" borderId="6" xfId="2" applyNumberFormat="1" applyFont="1" applyFill="1" applyBorder="1" applyAlignment="1">
      <alignment horizontal="center" vertical="center"/>
    </xf>
    <xf numFmtId="43" fontId="1" fillId="0" borderId="4" xfId="1" applyNumberFormat="1" applyFont="1" applyFill="1" applyBorder="1" applyAlignment="1">
      <alignment horizontal="center" vertical="center"/>
    </xf>
    <xf numFmtId="43" fontId="1" fillId="0" borderId="5" xfId="1" applyNumberFormat="1" applyFont="1" applyFill="1" applyBorder="1" applyAlignment="1">
      <alignment horizontal="center" vertical="center"/>
    </xf>
    <xf numFmtId="43" fontId="1" fillId="0" borderId="6" xfId="1" applyNumberFormat="1" applyFont="1" applyFill="1" applyBorder="1" applyAlignment="1">
      <alignment horizontal="center" vertical="center"/>
    </xf>
    <xf numFmtId="43" fontId="1" fillId="2" borderId="4" xfId="1" applyNumberFormat="1" applyFont="1" applyFill="1" applyBorder="1" applyAlignment="1">
      <alignment horizontal="right" vertical="center"/>
    </xf>
    <xf numFmtId="43" fontId="1" fillId="2" borderId="5" xfId="1" applyNumberFormat="1" applyFont="1" applyFill="1" applyBorder="1" applyAlignment="1">
      <alignment horizontal="right" vertical="center"/>
    </xf>
    <xf numFmtId="43" fontId="1" fillId="2" borderId="6" xfId="1" applyNumberFormat="1" applyFont="1" applyFill="1" applyBorder="1" applyAlignment="1">
      <alignment horizontal="right" vertical="center"/>
    </xf>
    <xf numFmtId="43" fontId="2" fillId="0" borderId="4" xfId="1" applyNumberFormat="1" applyFont="1" applyFill="1" applyBorder="1" applyAlignment="1">
      <alignment horizontal="center" vertical="center"/>
    </xf>
    <xf numFmtId="43" fontId="2" fillId="0" borderId="5" xfId="1" applyNumberFormat="1" applyFont="1" applyFill="1" applyBorder="1" applyAlignment="1">
      <alignment horizontal="center" vertical="center"/>
    </xf>
    <xf numFmtId="43" fontId="2" fillId="0" borderId="6" xfId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4" xfId="1" applyNumberFormat="1" applyFont="1" applyFill="1" applyBorder="1" applyAlignment="1">
      <alignment vertical="center"/>
    </xf>
    <xf numFmtId="0" fontId="2" fillId="0" borderId="5" xfId="1" applyNumberFormat="1" applyFont="1" applyFill="1" applyBorder="1" applyAlignment="1">
      <alignment vertical="center"/>
    </xf>
    <xf numFmtId="0" fontId="2" fillId="0" borderId="6" xfId="1" applyNumberFormat="1" applyFont="1" applyFill="1" applyBorder="1" applyAlignment="1">
      <alignment vertical="center"/>
    </xf>
    <xf numFmtId="0" fontId="5" fillId="2" borderId="12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/>
    </xf>
    <xf numFmtId="0" fontId="5" fillId="2" borderId="13" xfId="1" applyNumberFormat="1" applyFont="1" applyFill="1" applyBorder="1" applyAlignment="1">
      <alignment horizontal="center" vertical="center"/>
    </xf>
    <xf numFmtId="0" fontId="5" fillId="2" borderId="7" xfId="1" applyNumberFormat="1" applyFont="1" applyFill="1" applyBorder="1" applyAlignment="1">
      <alignment horizontal="center" vertical="center"/>
    </xf>
    <xf numFmtId="0" fontId="5" fillId="2" borderId="8" xfId="1" applyNumberFormat="1" applyFont="1" applyFill="1" applyBorder="1" applyAlignment="1">
      <alignment horizontal="center" vertical="center"/>
    </xf>
    <xf numFmtId="0" fontId="5" fillId="2" borderId="14" xfId="1" applyNumberFormat="1" applyFont="1" applyFill="1" applyBorder="1" applyAlignment="1">
      <alignment horizontal="center" vertical="center"/>
    </xf>
    <xf numFmtId="0" fontId="5" fillId="2" borderId="4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0" fontId="1" fillId="2" borderId="4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 applyAlignment="1">
      <alignment horizontal="center" vertical="center"/>
    </xf>
    <xf numFmtId="0" fontId="1" fillId="2" borderId="6" xfId="1" applyNumberFormat="1" applyFont="1" applyFill="1" applyBorder="1" applyAlignment="1">
      <alignment horizontal="center" vertical="center"/>
    </xf>
    <xf numFmtId="43" fontId="2" fillId="0" borderId="4" xfId="2" applyFont="1" applyFill="1" applyBorder="1" applyAlignment="1">
      <alignment horizontal="right" vertical="center"/>
    </xf>
    <xf numFmtId="43" fontId="2" fillId="0" borderId="5" xfId="2" applyFont="1" applyFill="1" applyBorder="1" applyAlignment="1">
      <alignment horizontal="right" vertical="center"/>
    </xf>
    <xf numFmtId="43" fontId="2" fillId="0" borderId="6" xfId="2" applyFont="1" applyFill="1" applyBorder="1" applyAlignment="1">
      <alignment horizontal="right" vertical="center"/>
    </xf>
    <xf numFmtId="43" fontId="1" fillId="2" borderId="4" xfId="2" applyFont="1" applyFill="1" applyBorder="1" applyAlignment="1">
      <alignment horizontal="center" vertical="center"/>
    </xf>
    <xf numFmtId="43" fontId="1" fillId="2" borderId="5" xfId="2" applyFont="1" applyFill="1" applyBorder="1" applyAlignment="1">
      <alignment horizontal="center" vertical="center"/>
    </xf>
    <xf numFmtId="43" fontId="1" fillId="2" borderId="6" xfId="2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Separador de milhares" xfId="2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117021</xdr:colOff>
      <xdr:row>48</xdr:row>
      <xdr:rowOff>127906</xdr:rowOff>
    </xdr:from>
    <xdr:to>
      <xdr:col>12</xdr:col>
      <xdr:colOff>221796</xdr:colOff>
      <xdr:row>52</xdr:row>
      <xdr:rowOff>99332</xdr:rowOff>
    </xdr:to>
    <xdr:sp macro="" textlink="">
      <xdr:nvSpPr>
        <xdr:cNvPr id="2" name="CaixaDeTexto 1"/>
        <xdr:cNvSpPr txBox="1"/>
      </xdr:nvSpPr>
      <xdr:spPr>
        <a:xfrm>
          <a:off x="10965996" y="9748156"/>
          <a:ext cx="1800225" cy="542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pt-BR" sz="12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Joelson Sales Silva</a:t>
          </a:r>
          <a:endParaRPr lang="pt-BR" sz="1200">
            <a:latin typeface="Times New Roman" pitchFamily="18" charset="0"/>
            <a:cs typeface="Times New Roman" pitchFamily="18" charset="0"/>
          </a:endParaRPr>
        </a:p>
        <a:p>
          <a:pPr algn="ctr" rtl="1"/>
          <a:r>
            <a:rPr lang="pt-BR" sz="12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Presidente</a:t>
          </a:r>
          <a:endParaRPr lang="pt-BR" sz="1200" b="1">
            <a:latin typeface="Times New Roman" pitchFamily="18" charset="0"/>
            <a:cs typeface="Times New Roman" pitchFamily="18" charset="0"/>
          </a:endParaRPr>
        </a:p>
        <a:p>
          <a:pPr algn="ctr"/>
          <a:endParaRPr lang="pt-BR" sz="14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2434318</xdr:colOff>
      <xdr:row>49</xdr:row>
      <xdr:rowOff>14967</xdr:rowOff>
    </xdr:from>
    <xdr:to>
      <xdr:col>2</xdr:col>
      <xdr:colOff>666750</xdr:colOff>
      <xdr:row>52</xdr:row>
      <xdr:rowOff>108101</xdr:rowOff>
    </xdr:to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2434318" y="9778092"/>
          <a:ext cx="2299607" cy="521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strike="noStrike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Carlos</a:t>
          </a:r>
          <a:r>
            <a:rPr lang="pt-BR" sz="12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 Antonio da Silva Moura</a:t>
          </a:r>
          <a:endParaRPr lang="pt-BR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r>
            <a:rPr lang="pt-BR" sz="12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Diretor Geral</a:t>
          </a:r>
        </a:p>
      </xdr:txBody>
    </xdr:sp>
    <xdr:clientData/>
  </xdr:twoCellAnchor>
  <xdr:twoCellAnchor>
    <xdr:from>
      <xdr:col>4</xdr:col>
      <xdr:colOff>654503</xdr:colOff>
      <xdr:row>49</xdr:row>
      <xdr:rowOff>66675</xdr:rowOff>
    </xdr:from>
    <xdr:to>
      <xdr:col>8</xdr:col>
      <xdr:colOff>257175</xdr:colOff>
      <xdr:row>52</xdr:row>
      <xdr:rowOff>110900</xdr:rowOff>
    </xdr:to>
    <xdr:sp macro="" textlink="">
      <xdr:nvSpPr>
        <xdr:cNvPr id="4" name="CaixaDeTexto 3"/>
        <xdr:cNvSpPr txBox="1"/>
      </xdr:nvSpPr>
      <xdr:spPr>
        <a:xfrm>
          <a:off x="6417128" y="9829800"/>
          <a:ext cx="2993572" cy="472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pt-BR" sz="14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Fr</a:t>
          </a:r>
          <a:r>
            <a:rPr lang="pt-BR" sz="12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ancisco Corrêa de Melo Junior</a:t>
          </a:r>
          <a:endParaRPr lang="pt-BR" sz="1200">
            <a:latin typeface="Times New Roman" pitchFamily="18" charset="0"/>
            <a:cs typeface="Times New Roman" pitchFamily="18" charset="0"/>
          </a:endParaRPr>
        </a:p>
        <a:p>
          <a:pPr algn="ctr" rtl="1"/>
          <a:r>
            <a:rPr lang="pt-BR" sz="12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Controlador  Geral</a:t>
          </a:r>
          <a:endParaRPr lang="pt-BR" sz="1200" b="1">
            <a:latin typeface="Times New Roman" pitchFamily="18" charset="0"/>
            <a:cs typeface="Times New Roman" pitchFamily="18" charset="0"/>
          </a:endParaRPr>
        </a:p>
        <a:p>
          <a:endParaRPr lang="pt-BR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denizia.valente\Downloads\DESP%20OR&#199;AMENTARIA%202019.xls%201quad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PESA 2019- digitacao"/>
      <sheetName val="1º QR 2019"/>
      <sheetName val="2º QR 2019 "/>
      <sheetName val="3º QR 2019"/>
      <sheetName val="ANUAL"/>
    </sheetNames>
    <sheetDataSet>
      <sheetData sheetId="0"/>
      <sheetData sheetId="1"/>
      <sheetData sheetId="2"/>
      <sheetData sheetId="3">
        <row r="12">
          <cell r="D12">
            <v>8601.2000000000007</v>
          </cell>
          <cell r="E12">
            <v>6509.26</v>
          </cell>
          <cell r="F12">
            <v>11665.54</v>
          </cell>
          <cell r="G12">
            <v>10797.23</v>
          </cell>
        </row>
      </sheetData>
      <sheetData sheetId="4">
        <row r="3">
          <cell r="J3">
            <v>7218322.1600000001</v>
          </cell>
          <cell r="K3">
            <v>7227022.46</v>
          </cell>
          <cell r="L3">
            <v>12211475.130000001</v>
          </cell>
          <cell r="M3">
            <v>7954347.6999999993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7"/>
  <dimension ref="A1:R60"/>
  <sheetViews>
    <sheetView showGridLines="0" tabSelected="1" zoomScaleNormal="100" workbookViewId="0">
      <selection activeCell="D9" sqref="D9"/>
    </sheetView>
  </sheetViews>
  <sheetFormatPr defaultRowHeight="11.25" customHeight="1"/>
  <cols>
    <col min="1" max="1" width="48.28515625" style="3" customWidth="1"/>
    <col min="2" max="13" width="12.7109375" style="3" customWidth="1"/>
    <col min="14" max="14" width="11.85546875" style="3" customWidth="1"/>
    <col min="15" max="15" width="14.7109375" style="3" customWidth="1"/>
    <col min="16" max="16" width="16.85546875" style="3" bestFit="1" customWidth="1"/>
    <col min="17" max="17" width="16.5703125" style="3" bestFit="1" customWidth="1"/>
    <col min="18" max="18" width="12.85546875" style="3" bestFit="1" customWidth="1"/>
    <col min="19" max="16384" width="9.140625" style="3"/>
  </cols>
  <sheetData>
    <row r="1" spans="1:15" ht="15.75">
      <c r="A1" s="20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1.25" customHeight="1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1.25" customHeight="1">
      <c r="A3" s="70" t="s">
        <v>43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1.25" customHeight="1">
      <c r="A4" s="69" t="s">
        <v>44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11.25" customHeight="1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1.25" customHeigh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1.25" customHeight="1">
      <c r="A7" s="69" t="s">
        <v>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ht="11.25" customHeight="1">
      <c r="A8" s="69" t="s">
        <v>58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 ht="11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1.25" customHeight="1">
      <c r="A10" s="21" t="s">
        <v>22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3">
        <v>1</v>
      </c>
    </row>
    <row r="11" spans="1:15" ht="18" customHeight="1">
      <c r="A11" s="5"/>
      <c r="B11" s="90" t="s">
        <v>10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ht="17.25" customHeight="1">
      <c r="A12" s="6"/>
      <c r="B12" s="93" t="s">
        <v>5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5"/>
    </row>
    <row r="13" spans="1:15" ht="22.5" customHeight="1">
      <c r="A13" s="6" t="s">
        <v>4</v>
      </c>
      <c r="B13" s="96" t="s">
        <v>11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8"/>
      <c r="O13" s="35" t="s">
        <v>12</v>
      </c>
    </row>
    <row r="14" spans="1:15" ht="11.25" customHeight="1">
      <c r="A14" s="6"/>
      <c r="B14" s="108" t="s">
        <v>46</v>
      </c>
      <c r="C14" s="108" t="s">
        <v>47</v>
      </c>
      <c r="D14" s="108" t="s">
        <v>49</v>
      </c>
      <c r="E14" s="108" t="s">
        <v>48</v>
      </c>
      <c r="F14" s="108" t="s">
        <v>50</v>
      </c>
      <c r="G14" s="108" t="s">
        <v>51</v>
      </c>
      <c r="H14" s="108" t="s">
        <v>52</v>
      </c>
      <c r="I14" s="108" t="s">
        <v>53</v>
      </c>
      <c r="J14" s="108" t="s">
        <v>54</v>
      </c>
      <c r="K14" s="108" t="s">
        <v>55</v>
      </c>
      <c r="L14" s="108" t="s">
        <v>56</v>
      </c>
      <c r="M14" s="108" t="s">
        <v>57</v>
      </c>
      <c r="N14" s="36" t="s">
        <v>19</v>
      </c>
      <c r="O14" s="24" t="s">
        <v>13</v>
      </c>
    </row>
    <row r="15" spans="1:15" ht="11.25" customHeight="1">
      <c r="A15" s="6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37" t="s">
        <v>26</v>
      </c>
      <c r="O15" s="24" t="s">
        <v>14</v>
      </c>
    </row>
    <row r="16" spans="1:15" ht="11.25" customHeight="1">
      <c r="A16" s="6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37" t="s">
        <v>27</v>
      </c>
      <c r="O16" s="25" t="s">
        <v>28</v>
      </c>
    </row>
    <row r="17" spans="1:18" ht="11.25" customHeight="1">
      <c r="A17" s="7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26" t="s">
        <v>15</v>
      </c>
      <c r="O17" s="27" t="s">
        <v>16</v>
      </c>
    </row>
    <row r="18" spans="1:18" s="46" customFormat="1" ht="18" customHeight="1">
      <c r="A18" s="44" t="s">
        <v>6</v>
      </c>
      <c r="B18" s="49">
        <f>B19+B23+B27</f>
        <v>7320391.3399999989</v>
      </c>
      <c r="C18" s="49">
        <f t="shared" ref="C18:E18" si="0">C19+C23+C27</f>
        <v>8400478.0199999996</v>
      </c>
      <c r="D18" s="49">
        <f t="shared" si="0"/>
        <v>8585561.6699999981</v>
      </c>
      <c r="E18" s="49">
        <f t="shared" si="0"/>
        <v>8262714.0600000005</v>
      </c>
      <c r="F18" s="49">
        <f>F19+F23+F27</f>
        <v>8435507.1599999983</v>
      </c>
      <c r="G18" s="49">
        <f t="shared" ref="G18:I18" si="1">G19+G23+G27</f>
        <v>8441574.8300000001</v>
      </c>
      <c r="H18" s="49">
        <f t="shared" si="1"/>
        <v>9350956.2599999979</v>
      </c>
      <c r="I18" s="49">
        <f t="shared" si="1"/>
        <v>8420574.3299999982</v>
      </c>
      <c r="J18" s="49">
        <f>J19+J23+J27</f>
        <v>8487168.2699999996</v>
      </c>
      <c r="K18" s="49">
        <f t="shared" ref="K18:N18" si="2">K19+K23+K27</f>
        <v>8494600.0700000003</v>
      </c>
      <c r="L18" s="49">
        <f t="shared" si="2"/>
        <v>13499008.029999999</v>
      </c>
      <c r="M18" s="49">
        <f t="shared" si="2"/>
        <v>10242211.83</v>
      </c>
      <c r="N18" s="49">
        <f t="shared" si="2"/>
        <v>107940745.87</v>
      </c>
      <c r="O18" s="49">
        <f t="shared" ref="O18" si="3">O19+O23</f>
        <v>966245.12</v>
      </c>
      <c r="P18" s="45"/>
      <c r="Q18" s="45"/>
    </row>
    <row r="19" spans="1:18" s="39" customFormat="1" ht="18" customHeight="1">
      <c r="A19" s="28" t="s">
        <v>23</v>
      </c>
      <c r="B19" s="55">
        <f>B20+B21+B22</f>
        <v>7305359.5799999991</v>
      </c>
      <c r="C19" s="55">
        <f t="shared" ref="C19:E19" si="4">C20+C21+C22</f>
        <v>8385446.2599999998</v>
      </c>
      <c r="D19" s="55">
        <f t="shared" si="4"/>
        <v>8570529.9099999983</v>
      </c>
      <c r="E19" s="55">
        <f t="shared" si="4"/>
        <v>8247682.3000000007</v>
      </c>
      <c r="F19" s="55">
        <f>F20+F21+F22</f>
        <v>8420475.3999999985</v>
      </c>
      <c r="G19" s="55">
        <f t="shared" ref="G19:I19" si="5">G20+G21+G22</f>
        <v>8426543.0700000003</v>
      </c>
      <c r="H19" s="55">
        <f t="shared" si="5"/>
        <v>9335924.4999999981</v>
      </c>
      <c r="I19" s="55">
        <f t="shared" si="5"/>
        <v>8405542.5699999984</v>
      </c>
      <c r="J19" s="55">
        <f>J20+J21+J22</f>
        <v>8472136.5099999998</v>
      </c>
      <c r="K19" s="55">
        <f t="shared" ref="K19:L19" si="6">K20+K21+K22</f>
        <v>8479568.3100000005</v>
      </c>
      <c r="L19" s="55">
        <f t="shared" si="6"/>
        <v>13483976.27</v>
      </c>
      <c r="M19" s="55">
        <f>M20+M21+M22</f>
        <v>10227180.07</v>
      </c>
      <c r="N19" s="55">
        <f t="shared" ref="N19:O19" si="7">SUM(N20:N22)</f>
        <v>107760364.75</v>
      </c>
      <c r="O19" s="55">
        <f t="shared" si="7"/>
        <v>966245.12</v>
      </c>
      <c r="P19" s="38"/>
      <c r="Q19" s="43"/>
    </row>
    <row r="20" spans="1:18" s="42" customFormat="1" ht="18" customHeight="1">
      <c r="A20" s="28" t="s">
        <v>38</v>
      </c>
      <c r="B20" s="50">
        <f>6757904.55+544419.43</f>
        <v>7302323.9799999995</v>
      </c>
      <c r="C20" s="50">
        <f>6959829.92+21367.68+170546.29</f>
        <v>7151743.8899999997</v>
      </c>
      <c r="D20" s="50">
        <v>7338743.54</v>
      </c>
      <c r="E20" s="50">
        <v>6979860.5300000003</v>
      </c>
      <c r="F20" s="50">
        <v>7162052.1799999997</v>
      </c>
      <c r="G20" s="50">
        <v>7173769.2800000003</v>
      </c>
      <c r="H20" s="50">
        <v>8085910.5599999996</v>
      </c>
      <c r="I20" s="50">
        <v>7148926.0999999996</v>
      </c>
      <c r="J20" s="50">
        <f>[1]ANUAL!$J$3</f>
        <v>7218322.1600000001</v>
      </c>
      <c r="K20" s="50">
        <f>[1]ANUAL!$K$3</f>
        <v>7227022.46</v>
      </c>
      <c r="L20" s="50">
        <f>[1]ANUAL!$L$3</f>
        <v>12211475.130000001</v>
      </c>
      <c r="M20" s="50">
        <f>[1]ANUAL!$M$3</f>
        <v>7954347.6999999993</v>
      </c>
      <c r="N20" s="50">
        <f>SUM(B20:M20)</f>
        <v>92954497.510000005</v>
      </c>
      <c r="O20" s="50">
        <v>0</v>
      </c>
      <c r="P20" s="40"/>
      <c r="Q20" s="41"/>
      <c r="R20" s="41"/>
    </row>
    <row r="21" spans="1:18" ht="18" customHeight="1">
      <c r="A21" s="28" t="s">
        <v>37</v>
      </c>
      <c r="B21" s="51">
        <v>0</v>
      </c>
      <c r="C21" s="51">
        <v>1230896.3700000001</v>
      </c>
      <c r="D21" s="51">
        <v>1229750.25</v>
      </c>
      <c r="E21" s="51">
        <v>1267165.77</v>
      </c>
      <c r="F21" s="51">
        <v>1257800.02</v>
      </c>
      <c r="G21" s="51">
        <v>1252150.5900000001</v>
      </c>
      <c r="H21" s="51">
        <v>1246890.74</v>
      </c>
      <c r="I21" s="51">
        <v>1250693.27</v>
      </c>
      <c r="J21" s="51">
        <v>1245213.1499999999</v>
      </c>
      <c r="K21" s="51">
        <v>1246036.5900000001</v>
      </c>
      <c r="L21" s="51">
        <v>1260835.6000000001</v>
      </c>
      <c r="M21" s="51">
        <v>2262035.14</v>
      </c>
      <c r="N21" s="50">
        <f t="shared" ref="N21:N22" si="8">SUM(B21:M21)</f>
        <v>14749467.49</v>
      </c>
      <c r="O21" s="50">
        <f>790336.64+175908.48</f>
        <v>966245.12</v>
      </c>
      <c r="P21" s="33"/>
      <c r="Q21" s="9"/>
    </row>
    <row r="22" spans="1:18" ht="18" customHeight="1">
      <c r="A22" s="28" t="s">
        <v>42</v>
      </c>
      <c r="B22" s="51">
        <v>3035.6</v>
      </c>
      <c r="C22" s="51">
        <v>2806</v>
      </c>
      <c r="D22" s="51">
        <v>2036.12</v>
      </c>
      <c r="E22" s="51">
        <v>656</v>
      </c>
      <c r="F22" s="51">
        <v>623.20000000000005</v>
      </c>
      <c r="G22" s="51">
        <v>623.20000000000005</v>
      </c>
      <c r="H22" s="51">
        <v>3123.2</v>
      </c>
      <c r="I22" s="51">
        <v>5923.2</v>
      </c>
      <c r="J22" s="51">
        <f>'[1]3º QR 2019'!$D$12</f>
        <v>8601.2000000000007</v>
      </c>
      <c r="K22" s="51">
        <f>'[1]3º QR 2019'!$E$12</f>
        <v>6509.26</v>
      </c>
      <c r="L22" s="51">
        <f>'[1]3º QR 2019'!$F$12</f>
        <v>11665.54</v>
      </c>
      <c r="M22" s="51">
        <f>'[1]3º QR 2019'!$G$12</f>
        <v>10797.23</v>
      </c>
      <c r="N22" s="50">
        <f t="shared" si="8"/>
        <v>56399.75</v>
      </c>
      <c r="O22" s="50">
        <v>0</v>
      </c>
      <c r="P22" s="33"/>
      <c r="Q22" s="10"/>
    </row>
    <row r="23" spans="1:18" s="39" customFormat="1" ht="18" customHeight="1">
      <c r="A23" s="28" t="s">
        <v>24</v>
      </c>
      <c r="B23" s="55">
        <f t="shared" ref="B23:I23" si="9">SUM(B24:B26)</f>
        <v>15031.76</v>
      </c>
      <c r="C23" s="55">
        <f t="shared" si="9"/>
        <v>15031.76</v>
      </c>
      <c r="D23" s="55">
        <f t="shared" si="9"/>
        <v>15031.76</v>
      </c>
      <c r="E23" s="55">
        <f t="shared" si="9"/>
        <v>15031.76</v>
      </c>
      <c r="F23" s="55">
        <f t="shared" si="9"/>
        <v>15031.76</v>
      </c>
      <c r="G23" s="55">
        <f t="shared" si="9"/>
        <v>15031.76</v>
      </c>
      <c r="H23" s="55">
        <f t="shared" si="9"/>
        <v>15031.76</v>
      </c>
      <c r="I23" s="55">
        <f t="shared" si="9"/>
        <v>15031.76</v>
      </c>
      <c r="J23" s="55">
        <f t="shared" ref="J23:N23" si="10">SUM(J24:J26)</f>
        <v>15031.76</v>
      </c>
      <c r="K23" s="55">
        <f t="shared" si="10"/>
        <v>15031.76</v>
      </c>
      <c r="L23" s="55">
        <f t="shared" si="10"/>
        <v>15031.76</v>
      </c>
      <c r="M23" s="55">
        <f t="shared" si="10"/>
        <v>15031.76</v>
      </c>
      <c r="N23" s="55">
        <f t="shared" si="10"/>
        <v>180381.12000000002</v>
      </c>
      <c r="O23" s="55">
        <f t="shared" ref="O23" si="11">SUM(O24:O26)</f>
        <v>0</v>
      </c>
      <c r="P23" s="38"/>
      <c r="Q23" s="43"/>
    </row>
    <row r="24" spans="1:18" ht="18" customHeight="1">
      <c r="A24" s="28" t="s">
        <v>41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f>SUM(B24:M24)</f>
        <v>0</v>
      </c>
      <c r="O24" s="50">
        <v>0</v>
      </c>
      <c r="P24" s="33"/>
    </row>
    <row r="25" spans="1:18" ht="18" customHeight="1">
      <c r="A25" s="28" t="s">
        <v>39</v>
      </c>
      <c r="B25" s="50">
        <v>15031.76</v>
      </c>
      <c r="C25" s="50">
        <v>15031.76</v>
      </c>
      <c r="D25" s="50">
        <v>15031.76</v>
      </c>
      <c r="E25" s="50">
        <v>15031.76</v>
      </c>
      <c r="F25" s="50">
        <v>15031.76</v>
      </c>
      <c r="G25" s="50">
        <v>15031.76</v>
      </c>
      <c r="H25" s="50">
        <v>15031.76</v>
      </c>
      <c r="I25" s="50">
        <v>15031.76</v>
      </c>
      <c r="J25" s="50">
        <v>15031.76</v>
      </c>
      <c r="K25" s="50">
        <v>15031.76</v>
      </c>
      <c r="L25" s="50">
        <v>15031.76</v>
      </c>
      <c r="M25" s="50">
        <v>15031.76</v>
      </c>
      <c r="N25" s="51">
        <f>SUM(B25:M25)</f>
        <v>180381.12000000002</v>
      </c>
      <c r="O25" s="50">
        <v>0</v>
      </c>
      <c r="P25" s="32"/>
    </row>
    <row r="26" spans="1:18" ht="18" customHeight="1">
      <c r="A26" s="28" t="s">
        <v>40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f>SUM(B26:M26)</f>
        <v>0</v>
      </c>
      <c r="O26" s="50">
        <v>0</v>
      </c>
      <c r="P26" s="32"/>
    </row>
    <row r="27" spans="1:18" ht="30" customHeight="1">
      <c r="A27" s="29" t="s">
        <v>25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6">
        <f>SUM(B27:M27)</f>
        <v>0</v>
      </c>
      <c r="O27" s="50">
        <v>0</v>
      </c>
      <c r="P27" s="32"/>
    </row>
    <row r="28" spans="1:18" s="48" customFormat="1" ht="18" customHeight="1">
      <c r="A28" s="44" t="s">
        <v>34</v>
      </c>
      <c r="B28" s="55">
        <f t="shared" ref="B28:I28" si="12">SUM(B29:B32)</f>
        <v>544419.43000000005</v>
      </c>
      <c r="C28" s="55">
        <f t="shared" si="12"/>
        <v>191913.97</v>
      </c>
      <c r="D28" s="55">
        <f t="shared" si="12"/>
        <v>152318.57999999999</v>
      </c>
      <c r="E28" s="55">
        <f t="shared" si="12"/>
        <v>165867.84</v>
      </c>
      <c r="F28" s="55">
        <f t="shared" si="12"/>
        <v>180742.67</v>
      </c>
      <c r="G28" s="55">
        <f t="shared" si="12"/>
        <v>146621.85</v>
      </c>
      <c r="H28" s="55">
        <f t="shared" si="12"/>
        <v>1033520.66</v>
      </c>
      <c r="I28" s="55">
        <f t="shared" si="12"/>
        <v>230816.81</v>
      </c>
      <c r="J28" s="55">
        <f t="shared" ref="J28:M28" si="13">SUM(J29:J32)</f>
        <v>329868.5</v>
      </c>
      <c r="K28" s="55">
        <f t="shared" si="13"/>
        <v>244380.49</v>
      </c>
      <c r="L28" s="55">
        <f t="shared" si="13"/>
        <v>170664.56</v>
      </c>
      <c r="M28" s="55">
        <f t="shared" si="13"/>
        <v>539605.85000000009</v>
      </c>
      <c r="N28" s="56">
        <f>SUM(N29:N31)</f>
        <v>3930741.21</v>
      </c>
      <c r="O28" s="55">
        <f>SUM(O29:O31)</f>
        <v>0</v>
      </c>
      <c r="P28" s="47"/>
    </row>
    <row r="29" spans="1:18" ht="18" customHeight="1">
      <c r="A29" s="28" t="s">
        <v>7</v>
      </c>
      <c r="B29" s="51">
        <v>0</v>
      </c>
      <c r="C29" s="51">
        <v>0</v>
      </c>
      <c r="D29" s="51"/>
      <c r="E29" s="51">
        <v>18755.22</v>
      </c>
      <c r="F29" s="51">
        <v>14422.35</v>
      </c>
      <c r="G29" s="51">
        <v>0</v>
      </c>
      <c r="H29" s="51">
        <v>554.16999999999996</v>
      </c>
      <c r="I29" s="51">
        <v>3598</v>
      </c>
      <c r="J29" s="51">
        <v>836.1</v>
      </c>
      <c r="K29" s="51">
        <v>2335.5500000000002</v>
      </c>
      <c r="L29" s="51">
        <v>8666.1299999999992</v>
      </c>
      <c r="M29" s="51">
        <v>9898.57</v>
      </c>
      <c r="N29" s="51">
        <f>SUM(B29:M29)</f>
        <v>59066.09</v>
      </c>
      <c r="O29" s="50">
        <v>0</v>
      </c>
      <c r="P29" s="32"/>
    </row>
    <row r="30" spans="1:18" ht="18" customHeight="1">
      <c r="A30" s="28" t="s">
        <v>20</v>
      </c>
      <c r="B30" s="51">
        <v>0</v>
      </c>
      <c r="C30" s="51">
        <v>21367.68</v>
      </c>
      <c r="D30" s="51">
        <v>4168.5600000000004</v>
      </c>
      <c r="E30" s="51">
        <v>18066.29</v>
      </c>
      <c r="F30" s="51">
        <v>0</v>
      </c>
      <c r="G30" s="51">
        <v>0</v>
      </c>
      <c r="H30" s="51">
        <v>902409.71</v>
      </c>
      <c r="I30" s="51">
        <v>86862.64</v>
      </c>
      <c r="J30" s="51">
        <v>186169.48</v>
      </c>
      <c r="K30" s="51">
        <v>76945.399999999994</v>
      </c>
      <c r="L30" s="51">
        <v>0</v>
      </c>
      <c r="M30" s="51">
        <v>249589.39</v>
      </c>
      <c r="N30" s="51">
        <f t="shared" ref="N30:N32" si="14">SUM(B30:M30)</f>
        <v>1545579.15</v>
      </c>
      <c r="O30" s="50">
        <v>0</v>
      </c>
      <c r="P30" s="33"/>
      <c r="Q30" s="32"/>
    </row>
    <row r="31" spans="1:18" ht="18" customHeight="1">
      <c r="A31" s="28" t="s">
        <v>21</v>
      </c>
      <c r="B31" s="51">
        <v>544419.43000000005</v>
      </c>
      <c r="C31" s="51">
        <v>170546.29</v>
      </c>
      <c r="D31" s="51">
        <v>148150.01999999999</v>
      </c>
      <c r="E31" s="51">
        <v>129046.33</v>
      </c>
      <c r="F31" s="51">
        <v>166320.32000000001</v>
      </c>
      <c r="G31" s="51">
        <v>146621.85</v>
      </c>
      <c r="H31" s="51">
        <v>130556.78</v>
      </c>
      <c r="I31" s="51">
        <v>140356.17000000001</v>
      </c>
      <c r="J31" s="51">
        <v>142862.92000000001</v>
      </c>
      <c r="K31" s="51">
        <v>165099.54</v>
      </c>
      <c r="L31" s="51">
        <v>161998.43</v>
      </c>
      <c r="M31" s="51">
        <v>280117.89</v>
      </c>
      <c r="N31" s="51">
        <f>SUM(B31:M31)</f>
        <v>2326095.9700000002</v>
      </c>
      <c r="O31" s="50">
        <v>0</v>
      </c>
      <c r="P31" s="32"/>
      <c r="Q31" s="32"/>
    </row>
    <row r="32" spans="1:18" ht="18" customHeight="1">
      <c r="A32" s="30" t="s">
        <v>8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1">
        <f t="shared" si="14"/>
        <v>0</v>
      </c>
      <c r="O32" s="54">
        <v>0</v>
      </c>
      <c r="P32" s="32"/>
    </row>
    <row r="33" spans="1:17" ht="18" customHeight="1">
      <c r="A33" s="31" t="s">
        <v>17</v>
      </c>
      <c r="B33" s="53">
        <f t="shared" ref="B33:I33" si="15">B18-B28</f>
        <v>6775971.9099999992</v>
      </c>
      <c r="C33" s="53">
        <f t="shared" si="15"/>
        <v>8208564.0499999998</v>
      </c>
      <c r="D33" s="53">
        <f t="shared" si="15"/>
        <v>8433243.089999998</v>
      </c>
      <c r="E33" s="53">
        <f t="shared" si="15"/>
        <v>8096846.2200000007</v>
      </c>
      <c r="F33" s="53">
        <f t="shared" si="15"/>
        <v>8254764.4899999984</v>
      </c>
      <c r="G33" s="53">
        <f t="shared" si="15"/>
        <v>8294952.9800000004</v>
      </c>
      <c r="H33" s="53">
        <f t="shared" si="15"/>
        <v>8317435.5999999978</v>
      </c>
      <c r="I33" s="53">
        <f t="shared" si="15"/>
        <v>8189757.5199999986</v>
      </c>
      <c r="J33" s="53">
        <f t="shared" ref="J33:M33" si="16">J18-J28</f>
        <v>8157299.7699999996</v>
      </c>
      <c r="K33" s="53">
        <f t="shared" si="16"/>
        <v>8250219.5800000001</v>
      </c>
      <c r="L33" s="53">
        <f t="shared" si="16"/>
        <v>13328343.469999999</v>
      </c>
      <c r="M33" s="53">
        <f t="shared" si="16"/>
        <v>9702605.9800000004</v>
      </c>
      <c r="N33" s="57">
        <f t="shared" ref="N33:O33" si="17">N18-N28</f>
        <v>104010004.66000001</v>
      </c>
      <c r="O33" s="53">
        <f t="shared" si="17"/>
        <v>966245.12</v>
      </c>
      <c r="P33" s="34"/>
    </row>
    <row r="34" spans="1:17" ht="18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58"/>
    </row>
    <row r="35" spans="1:17" ht="18" customHeight="1">
      <c r="A35" s="99" t="s">
        <v>18</v>
      </c>
      <c r="B35" s="100"/>
      <c r="C35" s="100"/>
      <c r="D35" s="100"/>
      <c r="E35" s="100"/>
      <c r="F35" s="99" t="s">
        <v>1</v>
      </c>
      <c r="G35" s="100"/>
      <c r="H35" s="100"/>
      <c r="I35" s="100"/>
      <c r="J35" s="100"/>
      <c r="K35" s="100"/>
      <c r="L35" s="100"/>
      <c r="M35" s="99" t="s">
        <v>36</v>
      </c>
      <c r="N35" s="100"/>
      <c r="O35" s="101"/>
    </row>
    <row r="36" spans="1:17" ht="18" customHeight="1">
      <c r="A36" s="17" t="s">
        <v>9</v>
      </c>
      <c r="B36" s="16"/>
      <c r="C36" s="16"/>
      <c r="D36" s="16"/>
      <c r="E36" s="16"/>
      <c r="F36" s="74">
        <v>4800366231.4499998</v>
      </c>
      <c r="G36" s="75"/>
      <c r="H36" s="75"/>
      <c r="I36" s="75"/>
      <c r="J36" s="75"/>
      <c r="K36" s="75"/>
      <c r="L36" s="76"/>
      <c r="M36" s="71"/>
      <c r="N36" s="72"/>
      <c r="O36" s="73"/>
    </row>
    <row r="37" spans="1:17" ht="18" customHeight="1">
      <c r="A37" s="17" t="s">
        <v>31</v>
      </c>
      <c r="B37" s="16"/>
      <c r="C37" s="16"/>
      <c r="D37" s="16"/>
      <c r="E37" s="16"/>
      <c r="F37" s="77">
        <v>0</v>
      </c>
      <c r="G37" s="78"/>
      <c r="H37" s="78"/>
      <c r="I37" s="78"/>
      <c r="J37" s="78"/>
      <c r="K37" s="78"/>
      <c r="L37" s="79"/>
      <c r="M37" s="71"/>
      <c r="N37" s="72"/>
      <c r="O37" s="73"/>
    </row>
    <row r="38" spans="1:17" ht="18" customHeight="1">
      <c r="A38" s="13" t="s">
        <v>35</v>
      </c>
      <c r="B38" s="16"/>
      <c r="C38" s="16"/>
      <c r="D38" s="16"/>
      <c r="E38" s="16"/>
      <c r="F38" s="77">
        <f>F36</f>
        <v>4800366231.4499998</v>
      </c>
      <c r="G38" s="78"/>
      <c r="H38" s="78"/>
      <c r="I38" s="78"/>
      <c r="J38" s="78"/>
      <c r="K38" s="78"/>
      <c r="L38" s="79"/>
      <c r="M38" s="71"/>
      <c r="N38" s="72"/>
      <c r="O38" s="73"/>
    </row>
    <row r="39" spans="1:17" ht="18" customHeight="1">
      <c r="A39" s="14" t="s">
        <v>29</v>
      </c>
      <c r="B39" s="11"/>
      <c r="C39" s="11"/>
      <c r="D39" s="11"/>
      <c r="E39" s="11"/>
      <c r="F39" s="80">
        <f>N33+O33</f>
        <v>104976249.78000002</v>
      </c>
      <c r="G39" s="81"/>
      <c r="H39" s="81"/>
      <c r="I39" s="81"/>
      <c r="J39" s="81"/>
      <c r="K39" s="81"/>
      <c r="L39" s="82"/>
      <c r="M39" s="105">
        <f>F39/F38*100</f>
        <v>2.1868383518790577</v>
      </c>
      <c r="N39" s="106"/>
      <c r="O39" s="107"/>
      <c r="Q39" s="8"/>
    </row>
    <row r="40" spans="1:17" ht="18" customHeight="1">
      <c r="A40" s="87" t="s">
        <v>30</v>
      </c>
      <c r="B40" s="88"/>
      <c r="C40" s="88"/>
      <c r="D40" s="88"/>
      <c r="E40" s="89"/>
      <c r="F40" s="83">
        <f>F38*6%</f>
        <v>288021973.88699996</v>
      </c>
      <c r="G40" s="84"/>
      <c r="H40" s="84"/>
      <c r="I40" s="84"/>
      <c r="J40" s="84"/>
      <c r="K40" s="84"/>
      <c r="L40" s="85"/>
      <c r="M40" s="102">
        <v>6</v>
      </c>
      <c r="N40" s="103"/>
      <c r="O40" s="104"/>
      <c r="Q40" s="8"/>
    </row>
    <row r="41" spans="1:17" ht="18" customHeight="1">
      <c r="A41" s="17" t="s">
        <v>32</v>
      </c>
      <c r="B41" s="18"/>
      <c r="C41" s="18"/>
      <c r="D41" s="18"/>
      <c r="E41" s="18"/>
      <c r="F41" s="83">
        <f>F38*5.7%</f>
        <v>273620875.19265002</v>
      </c>
      <c r="G41" s="84"/>
      <c r="H41" s="84"/>
      <c r="I41" s="84"/>
      <c r="J41" s="84"/>
      <c r="K41" s="84"/>
      <c r="L41" s="85"/>
      <c r="M41" s="102">
        <v>5.7</v>
      </c>
      <c r="N41" s="103"/>
      <c r="O41" s="104"/>
      <c r="Q41" s="8"/>
    </row>
    <row r="42" spans="1:17" ht="18" customHeight="1">
      <c r="A42" s="17" t="s">
        <v>33</v>
      </c>
      <c r="B42" s="18"/>
      <c r="C42" s="18"/>
      <c r="D42" s="18"/>
      <c r="E42" s="18"/>
      <c r="F42" s="83">
        <f>F38*5.4%</f>
        <v>259219776.49830002</v>
      </c>
      <c r="G42" s="84"/>
      <c r="H42" s="84"/>
      <c r="I42" s="84"/>
      <c r="J42" s="84"/>
      <c r="K42" s="84"/>
      <c r="L42" s="85"/>
      <c r="M42" s="102">
        <v>5.4</v>
      </c>
      <c r="N42" s="103"/>
      <c r="O42" s="104"/>
      <c r="Q42" s="12"/>
    </row>
    <row r="43" spans="1:17" s="4" customFormat="1" ht="18" customHeight="1">
      <c r="A43" s="86" t="s">
        <v>59</v>
      </c>
      <c r="B43" s="86"/>
      <c r="C43" s="86"/>
      <c r="D43" s="86"/>
      <c r="E43" s="86"/>
      <c r="F43" s="86"/>
      <c r="G43" s="86"/>
      <c r="H43" s="15"/>
      <c r="I43" s="15"/>
      <c r="J43" s="15"/>
      <c r="K43" s="15"/>
      <c r="L43" s="63"/>
      <c r="M43" s="15"/>
      <c r="N43" s="15"/>
      <c r="O43" s="15"/>
      <c r="Q43" s="64"/>
    </row>
    <row r="44" spans="1:17" ht="12.75">
      <c r="A44" s="67" t="s">
        <v>60</v>
      </c>
      <c r="B44" s="67"/>
      <c r="C44" s="67"/>
      <c r="D44" s="67"/>
      <c r="E44" s="67"/>
      <c r="F44" s="59"/>
      <c r="G44" s="59"/>
      <c r="H44" s="59"/>
      <c r="I44" s="59"/>
      <c r="J44" s="59"/>
      <c r="K44" s="59"/>
      <c r="L44" s="62"/>
      <c r="M44" s="59"/>
      <c r="N44" s="59"/>
      <c r="O44" s="65"/>
    </row>
    <row r="45" spans="1:17" ht="11.2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2"/>
      <c r="N45" s="2"/>
      <c r="O45" s="2"/>
    </row>
    <row r="46" spans="1:17" ht="11.25" customHeight="1">
      <c r="A46" s="42"/>
      <c r="B46" s="60"/>
      <c r="C46" s="60"/>
      <c r="D46" s="60"/>
      <c r="E46" s="60"/>
      <c r="F46" s="60"/>
      <c r="G46" s="60"/>
      <c r="O46" s="58"/>
    </row>
    <row r="47" spans="1:17" ht="11.2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8" spans="1:17" ht="11.25" customHeight="1">
      <c r="A48" s="1"/>
      <c r="B48" s="1"/>
      <c r="C48" s="1"/>
      <c r="D48" s="1"/>
      <c r="E48" s="1"/>
      <c r="F48" s="1"/>
      <c r="G48" s="1"/>
    </row>
    <row r="49" spans="1:16" ht="11.25" customHeight="1">
      <c r="P49" s="8"/>
    </row>
    <row r="50" spans="1:16" ht="11.25" customHeight="1">
      <c r="A50" s="42"/>
      <c r="B50" s="61"/>
      <c r="C50" s="61"/>
      <c r="D50" s="61"/>
      <c r="E50" s="61"/>
      <c r="F50" s="61"/>
      <c r="G50" s="61"/>
    </row>
    <row r="51" spans="1:16" ht="11.25" customHeight="1">
      <c r="A51" s="1"/>
      <c r="B51" s="1"/>
      <c r="C51" s="1"/>
      <c r="D51" s="1"/>
      <c r="E51" s="1"/>
      <c r="F51" s="1"/>
      <c r="G51" s="1"/>
    </row>
    <row r="57" spans="1:16" ht="11.25" customHeight="1">
      <c r="L57" s="58"/>
    </row>
    <row r="60" spans="1:16" ht="11.25" customHeight="1">
      <c r="L60" s="8"/>
    </row>
  </sheetData>
  <mergeCells count="42">
    <mergeCell ref="D14:D17"/>
    <mergeCell ref="E14:E17"/>
    <mergeCell ref="F14:F17"/>
    <mergeCell ref="G14:G17"/>
    <mergeCell ref="M14:M17"/>
    <mergeCell ref="H14:H17"/>
    <mergeCell ref="I14:I17"/>
    <mergeCell ref="J14:J17"/>
    <mergeCell ref="K14:K17"/>
    <mergeCell ref="L14:L17"/>
    <mergeCell ref="A43:G43"/>
    <mergeCell ref="M36:O36"/>
    <mergeCell ref="A40:E40"/>
    <mergeCell ref="B11:O11"/>
    <mergeCell ref="B12:O12"/>
    <mergeCell ref="B13:N13"/>
    <mergeCell ref="A35:E35"/>
    <mergeCell ref="F35:L35"/>
    <mergeCell ref="M35:O35"/>
    <mergeCell ref="F42:L42"/>
    <mergeCell ref="M40:O40"/>
    <mergeCell ref="M41:O41"/>
    <mergeCell ref="M42:O42"/>
    <mergeCell ref="M39:O39"/>
    <mergeCell ref="B14:B17"/>
    <mergeCell ref="C14:C17"/>
    <mergeCell ref="A44:E44"/>
    <mergeCell ref="A45:L45"/>
    <mergeCell ref="A8:O8"/>
    <mergeCell ref="A3:O3"/>
    <mergeCell ref="A4:O4"/>
    <mergeCell ref="A5:O5"/>
    <mergeCell ref="A6:O6"/>
    <mergeCell ref="A7:O7"/>
    <mergeCell ref="M37:O37"/>
    <mergeCell ref="M38:O38"/>
    <mergeCell ref="F36:L36"/>
    <mergeCell ref="F37:L37"/>
    <mergeCell ref="F38:L38"/>
    <mergeCell ref="F39:L39"/>
    <mergeCell ref="F40:L40"/>
    <mergeCell ref="F41:L41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1 - Pessoal CMM</vt:lpstr>
    </vt:vector>
  </TitlesOfParts>
  <Company>Ministério da Fazenda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creator>GEINC/CCONT/STN</dc:creator>
  <cp:lastModifiedBy>aldenizia.valente</cp:lastModifiedBy>
  <cp:lastPrinted>2020-02-12T17:49:43Z</cp:lastPrinted>
  <dcterms:created xsi:type="dcterms:W3CDTF">2001-09-06T15:18:59Z</dcterms:created>
  <dcterms:modified xsi:type="dcterms:W3CDTF">2020-02-12T17:51:43Z</dcterms:modified>
</cp:coreProperties>
</file>